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2 forma 2023 IV ketvirtis +\"/>
    </mc:Choice>
  </mc:AlternateContent>
  <xr:revisionPtr revIDLastSave="0" documentId="13_ncr:81_{D2AD4C53-EDB8-4184-A24E-6913ECCBDB61}" xr6:coauthVersionLast="36" xr6:coauthVersionMax="36" xr10:uidLastSave="{00000000-0000-0000-0000-000000000000}"/>
  <bookViews>
    <workbookView xWindow="0" yWindow="0" windowWidth="22944" windowHeight="873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„Windows“ vartotojas - Individuali peržiūra" guid="{DEAD3D29-059E-486C-AD0E-87404C0BECF8}" mergeInterval="0" personalView="1" xWindow="6" yWindow="38" windowWidth="1914" windowHeight="1042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</customWorkbookViews>
</workbook>
</file>

<file path=xl/calcChain.xml><?xml version="1.0" encoding="utf-8"?>
<calcChain xmlns="http://schemas.openxmlformats.org/spreadsheetml/2006/main">
  <c r="J196" i="4" l="1"/>
  <c r="K196" i="4"/>
  <c r="L196" i="4"/>
  <c r="I196" i="4"/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5" i="4"/>
  <c r="K195" i="4"/>
  <c r="J195" i="4"/>
  <c r="I195" i="4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I368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<sst xmlns="http://schemas.openxmlformats.org/spreadsheetml/2006/main" count="2014" uniqueCount="762">
  <si>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</si>
  <si>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</si>
  <si>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</si>
  <si>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</si>
  <si>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</si>
  <si>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</si>
  <si>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</si>
  <si>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</si>
  <si>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</si>
  <si>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</si>
  <si>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</si>
  <si>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</si>
  <si>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</si>
  <si>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</si>
  <si>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</si>
  <si>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</si>
  <si>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</si>
  <si>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</si>
  <si>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</si>
  <si>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</si>
  <si>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</si>
  <si>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</si>
  <si>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</si>
  <si>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</si>
  <si>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</si>
  <si>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</si>
  <si>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</si>
  <si>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</si>
  <si>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</si>
  <si>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</si>
  <si>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</si>
  <si>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</si>
  <si>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</si>
  <si>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</si>
  <si>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</si>
  <si>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</si>
  <si>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</si>
  <si>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</si>
  <si>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</si>
  <si>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</si>
  <si>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</si>
  <si>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</si>
  <si>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</si>
  <si>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</si>
  <si>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</si>
  <si>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</si>
  <si>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</si>
  <si>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</si>
  <si>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</si>
  <si>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</si>
  <si>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</si>
  <si>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</si>
  <si>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</si>
  <si>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</si>
  <si>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</si>
  <si>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</si>
  <si>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</si>
  <si>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</si>
  <si>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</si>
  <si>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</si>
  <si>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</si>
  <si>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</si>
  <si>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</si>
  <si>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</si>
  <si>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</si>
  <si>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</si>
  <si>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</si>
  <si>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</si>
  <si>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</si>
  <si>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</si>
  <si>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</si>
  <si>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</si>
  <si>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</si>
  <si>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</si>
  <si>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</si>
  <si>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</si>
  <si>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</si>
  <si>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</si>
  <si>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</si>
  <si>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</si>
  <si>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</si>
  <si>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</si>
  <si>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</si>
  <si>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</si>
  <si>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</si>
  <si>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</si>
  <si>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</si>
  <si>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</si>
  <si>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</si>
  <si>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</si>
  <si>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</si>
  <si>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</si>
  <si>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</si>
  <si>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</si>
  <si>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</si>
  <si>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</si>
  <si>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</si>
  <si>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</si>
  <si>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</si>
  <si>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</si>
  <si>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</si>
  <si>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</si>
  <si>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</si>
  <si>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</si>
  <si>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</si>
  <si>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</si>
  <si>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</si>
  <si>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</si>
  <si>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</si>
  <si>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</si>
  <si>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</si>
  <si>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</si>
  <si>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</si>
  <si>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</si>
  <si>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</si>
  <si>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</si>
  <si>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</si>
  <si>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</si>
  <si>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</si>
  <si>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</si>
  <si>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</si>
  <si>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</si>
  <si>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</si>
  <si>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</si>
  <si>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</si>
  <si>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</si>
  <si>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</si>
  <si>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</si>
  <si>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</si>
  <si>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</si>
  <si>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</si>
  <si>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</si>
  <si>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</si>
  <si>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</si>
  <si>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</si>
  <si>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</si>
  <si>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</si>
  <si>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</si>
  <si>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</si>
  <si>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</si>
  <si>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</si>
  <si>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</si>
  <si>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</si>
  <si>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</si>
  <si>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</si>
  <si>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</si>
  <si>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</si>
  <si>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</si>
  <si>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</si>
  <si>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</si>
  <si>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</si>
  <si>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</si>
  <si>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</si>
  <si>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</si>
  <si>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</si>
  <si>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</si>
  <si>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</si>
  <si>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</si>
  <si>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</si>
  <si>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</si>
  <si>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</si>
  <si>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</si>
  <si>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</si>
  <si>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</si>
  <si>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</si>
  <si>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</si>
  <si>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</si>
  <si>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</si>
  <si>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</si>
  <si>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</si>
  <si>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</si>
  <si>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</si>
  <si>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</si>
  <si>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</si>
  <si>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</si>
  <si>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</si>
  <si>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</si>
  <si>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</si>
  <si>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</si>
  <si>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</si>
  <si>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</si>
  <si>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</si>
  <si>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</si>
  <si>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</si>
  <si>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</si>
  <si>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</si>
  <si>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</si>
  <si>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</si>
  <si>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</si>
  <si>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</si>
  <si>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</si>
  <si>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</si>
  <si>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</si>
  <si>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</si>
  <si>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</si>
  <si>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</si>
  <si>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</si>
  <si>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</si>
  <si>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</si>
  <si>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</si>
  <si>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</si>
  <si>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</si>
  <si>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</si>
  <si>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</si>
  <si>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</si>
  <si>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</si>
  <si>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</si>
  <si>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</si>
  <si>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</si>
  <si>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</si>
  <si>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</si>
  <si>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</si>
  <si>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</si>
  <si>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</si>
  <si>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</si>
  <si>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</si>
  <si>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</si>
  <si>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</si>
  <si>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</si>
  <si>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</si>
  <si>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</si>
  <si>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</si>
  <si>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</si>
  <si>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</si>
  <si>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</si>
  <si>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</si>
  <si>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</si>
  <si>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</si>
  <si>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</si>
  <si>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</si>
  <si>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</si>
  <si>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</si>
  <si>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</si>
  <si>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</si>
  <si>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</si>
  <si>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</si>
  <si>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</si>
  <si>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</si>
  <si>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</si>
  <si>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</si>
  <si>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</si>
  <si>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</si>
  <si>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</si>
  <si>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</si>
  <si>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</si>
  <si>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</si>
  <si>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</si>
  <si>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</si>
  <si>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</si>
  <si>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</si>
  <si>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</si>
  <si>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</si>
  <si>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</si>
  <si>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</si>
  <si>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</si>
  <si>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</si>
  <si>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</si>
  <si>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</si>
  <si>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</si>
  <si>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</si>
  <si>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</si>
  <si>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</si>
  <si>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</si>
  <si>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</si>
  <si>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</si>
  <si>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</si>
  <si>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</si>
  <si>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</si>
  <si>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</si>
  <si>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</si>
  <si>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</si>
  <si>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</si>
  <si>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</si>
  <si>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</si>
  <si>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</si>
  <si>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</si>
  <si>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</si>
  <si>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</si>
  <si>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</si>
  <si>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</si>
  <si>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</si>
  <si>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</si>
  <si>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</si>
  <si>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</si>
  <si>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</si>
  <si>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</si>
  <si>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</si>
  <si>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</si>
  <si>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</si>
  <si>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</si>
  <si>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</si>
  <si>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</si>
  <si>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</si>
  <si>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</si>
  <si>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</si>
  <si>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</si>
  <si>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</si>
  <si>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</si>
  <si>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</si>
  <si>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</si>
  <si>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</si>
  <si>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</si>
  <si>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</si>
  <si>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</si>
  <si>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</si>
  <si>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</si>
  <si>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</si>
  <si>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</si>
  <si>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</si>
  <si>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</si>
  <si>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</si>
  <si>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</si>
  <si>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</si>
  <si>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</si>
  <si>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</si>
  <si>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</si>
  <si>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</si>
  <si>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</si>
  <si>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</si>
  <si>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</si>
  <si>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</si>
  <si>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</si>
  <si>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</si>
  <si>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</si>
  <si>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</si>
  <si>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</si>
  <si>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</si>
  <si>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</si>
  <si>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</si>
  <si>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</si>
  <si>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</si>
  <si>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</si>
  <si>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</si>
  <si>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</si>
  <si>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</si>
  <si>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</si>
  <si>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</si>
  <si>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</si>
  <si>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</si>
  <si>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</si>
  <si>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</si>
  <si>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</si>
  <si>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</si>
  <si>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</si>
  <si>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</si>
  <si>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</si>
  <si>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</si>
  <si>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</si>
  <si>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</si>
  <si>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</si>
  <si>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</si>
  <si>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</si>
  <si>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</si>
  <si>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</si>
  <si>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</si>
  <si>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</si>
  <si>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</si>
  <si>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</si>
  <si>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</si>
  <si>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</si>
  <si>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</si>
  <si>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</si>
  <si>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</si>
  <si>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</si>
  <si>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</si>
  <si>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</si>
  <si>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</si>
  <si>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</si>
  <si>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</si>
  <si>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</si>
  <si>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</si>
  <si>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</si>
  <si>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</si>
  <si>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</si>
  <si>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</si>
  <si>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</si>
  <si>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</si>
  <si>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</si>
  <si>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</si>
  <si>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</si>
  <si>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</si>
  <si>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</si>
  <si>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</si>
  <si>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</si>
  <si>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</si>
  <si>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</si>
  <si>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</si>
  <si>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</si>
  <si>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</si>
  <si>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</si>
  <si>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</si>
  <si>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</si>
  <si>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</si>
  <si>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</si>
  <si>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</si>
  <si>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</si>
  <si>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</si>
  <si>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</si>
  <si>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</si>
  <si>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</si>
  <si>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</si>
  <si>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</si>
  <si>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</si>
  <si>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</si>
  <si>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</si>
  <si>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</si>
  <si>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</si>
  <si>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</si>
  <si>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</si>
  <si>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</si>
  <si>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</si>
  <si>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</si>
  <si>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</si>
  <si>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</si>
  <si>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</si>
  <si>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</si>
  <si>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</si>
  <si>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</si>
  <si>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</si>
  <si>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</si>
  <si>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</si>
  <si>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</si>
  <si>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</si>
  <si>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</si>
  <si>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</si>
  <si>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</si>
  <si>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</si>
  <si>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</si>
  <si>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</si>
  <si>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</si>
  <si>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</si>
  <si>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</si>
  <si>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</si>
  <si>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</si>
  <si>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</si>
  <si>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</si>
  <si>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</si>
  <si>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</si>
  <si>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</si>
  <si>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</si>
  <si>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</si>
  <si>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</si>
  <si>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</si>
  <si>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</si>
  <si>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</si>
  <si>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</si>
  <si>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</si>
  <si>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</si>
  <si>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</si>
  <si>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</si>
  <si>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</si>
  <si>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</si>
  <si>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</si>
  <si>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</si>
  <si>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</si>
  <si>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</si>
  <si>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</si>
  <si>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</si>
  <si>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</si>
  <si>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</si>
  <si>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</si>
  <si>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</si>
  <si>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</si>
  <si>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</si>
  <si>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</si>
  <si>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</si>
  <si>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</si>
  <si>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</si>
  <si>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</si>
  <si>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</si>
  <si>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</si>
  <si>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</si>
  <si>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</si>
  <si>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</si>
  <si>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</si>
  <si>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</si>
  <si>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</si>
  <si>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</si>
  <si>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</si>
  <si>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</si>
  <si>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</si>
  <si>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</si>
  <si>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</si>
  <si>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</si>
  <si>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</si>
  <si>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</si>
  <si>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</si>
  <si>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</si>
  <si>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</si>
  <si>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</si>
  <si>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</si>
  <si>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</si>
  <si>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</si>
  <si>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</si>
  <si>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</si>
  <si>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</si>
  <si>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</si>
  <si>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</si>
  <si>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</si>
  <si>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</si>
  <si>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</si>
  <si>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</si>
  <si>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</si>
  <si>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</si>
  <si>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</si>
  <si>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</si>
  <si>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</si>
  <si>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</si>
  <si>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</si>
  <si>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</si>
  <si>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</si>
  <si>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</si>
  <si>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</si>
  <si>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</si>
  <si>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</si>
  <si>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</si>
  <si>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</si>
  <si>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</si>
  <si>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</si>
  <si>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</si>
  <si>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</si>
  <si>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</si>
  <si>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</si>
  <si>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</si>
  <si>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</si>
  <si>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</si>
  <si>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</si>
  <si>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</si>
  <si>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</si>
  <si>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</si>
  <si>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</si>
  <si>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</si>
  <si>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</si>
  <si>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</si>
  <si>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</si>
  <si>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</si>
  <si>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</si>
  <si>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</si>
  <si>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</si>
  <si>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</si>
  <si>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</si>
  <si>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</si>
  <si>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</si>
  <si>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</si>
  <si>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</si>
  <si>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</si>
  <si>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</si>
  <si>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</si>
  <si>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</si>
  <si>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</si>
  <si>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</si>
  <si>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</si>
  <si>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</si>
  <si>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</si>
  <si>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</si>
  <si>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</si>
  <si>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</si>
  <si>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</si>
  <si>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</si>
  <si>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</si>
  <si>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</si>
  <si>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</si>
  <si>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</si>
  <si>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</si>
  <si>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</si>
  <si>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</si>
  <si>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</si>
  <si>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</si>
  <si>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</si>
  <si>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</si>
  <si>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</si>
  <si>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</si>
  <si>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</si>
  <si>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</si>
  <si>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</si>
  <si>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</si>
  <si>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</si>
  <si>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</si>
  <si>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</si>
  <si>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</si>
  <si>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</si>
  <si>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</si>
  <si>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</si>
  <si>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</si>
  <si>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</si>
  <si>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</si>
  <si>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</si>
  <si>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</si>
  <si>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</si>
  <si>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</si>
  <si>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</si>
  <si>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</si>
  <si>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</si>
  <si>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</si>
  <si>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</si>
  <si>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</si>
  <si>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</si>
  <si>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</si>
  <si>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</si>
  <si>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</si>
  <si>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</si>
  <si>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</si>
  <si>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</si>
  <si>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</si>
  <si>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</si>
  <si>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</si>
  <si>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</si>
  <si>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</si>
  <si>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</si>
  <si>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</si>
  <si>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</si>
  <si>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</si>
  <si>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</si>
  <si>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</si>
  <si>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</si>
  <si>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</si>
  <si>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</si>
  <si>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</si>
  <si>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</si>
  <si>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</si>
  <si>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</si>
  <si>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</si>
  <si>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</si>
  <si>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</si>
  <si>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</si>
  <si>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</si>
  <si>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</si>
  <si>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</si>
  <si>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</si>
  <si>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</si>
  <si>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</si>
  <si>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</si>
  <si>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</si>
  <si>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</si>
  <si>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</si>
  <si>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</si>
  <si>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</si>
  <si>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</si>
  <si>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</si>
  <si>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</si>
  <si>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</si>
  <si>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</si>
  <si>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</si>
  <si>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</si>
  <si>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</si>
  <si>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</si>
  <si>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</si>
  <si>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</si>
  <si>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</si>
  <si>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</si>
  <si>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</si>
  <si>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</si>
  <si>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</si>
  <si>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</si>
  <si>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</si>
  <si>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</si>
  <si>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</si>
  <si>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</si>
  <si>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</si>
  <si>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</si>
  <si>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</si>
  <si>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</si>
  <si>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</si>
  <si>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</si>
  <si>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</si>
  <si>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</si>
  <si>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</si>
  <si>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</si>
  <si>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</si>
  <si>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</si>
  <si>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</si>
  <si>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</si>
  <si>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</si>
  <si>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</si>
  <si>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</si>
  <si>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</si>
  <si>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</si>
  <si>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</si>
  <si>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</si>
  <si>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</si>
  <si>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</si>
  <si>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</si>
  <si>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</si>
  <si>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</si>
  <si>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</si>
  <si>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</si>
  <si>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</si>
  <si>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</si>
  <si>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</si>
  <si>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</si>
  <si>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</si>
  <si>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</si>
  <si>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</si>
  <si>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</si>
  <si>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</si>
  <si>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</si>
  <si>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</si>
  <si>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</si>
  <si>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</si>
  <si>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</si>
  <si>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</si>
  <si>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</si>
  <si>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</si>
  <si>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</si>
  <si>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</si>
  <si>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</si>
  <si>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</si>
  <si>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</si>
  <si>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</si>
  <si>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</si>
  <si>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</si>
  <si>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</si>
  <si>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</si>
  <si>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</si>
  <si>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</si>
  <si>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</si>
  <si>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</si>
  <si>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</si>
  <si>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</si>
  <si>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</si>
  <si>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</si>
  <si>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</si>
  <si>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</si>
  <si>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</si>
  <si>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</si>
  <si>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</si>
  <si>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</si>
  <si>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</si>
  <si>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</si>
  <si>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</si>
  <si>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</si>
  <si>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</si>
  <si>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</si>
  <si>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</si>
  <si>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</si>
  <si>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</si>
  <si>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</si>
  <si>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</si>
  <si>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</si>
  <si>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</si>
  <si>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</si>
  <si>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</si>
  <si>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</si>
  <si>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</si>
  <si>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</si>
  <si>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</si>
  <si>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</si>
  <si>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</si>
  <si>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</si>
  <si>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</si>
  <si>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</si>
  <si>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</si>
  <si>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(Biudžeto išlaidų sąmatos vykdymo 2024 m. sausio 1 d. metinės, ketvirtinės ataskaitos forma Nr. 2)</t>
  </si>
  <si>
    <t>ELEKTRĖNŲ PRADINĖ MOKYKLA, 19067531, TAIKOS G. 15, ELEKTRĖNAI</t>
  </si>
  <si>
    <t>2024 M. SAUSIO 1 D.</t>
  </si>
  <si>
    <t>2024-01-10    Nr. 33</t>
  </si>
  <si>
    <t>Švietimo kokybės ir prieinamumo gerinimas</t>
  </si>
  <si>
    <t>Suvestinė</t>
  </si>
  <si>
    <t>Direktorė</t>
  </si>
  <si>
    <t>Vyr.buhalterė</t>
  </si>
  <si>
    <t xml:space="preserve">                 Virginija Stanislovaitienė</t>
  </si>
  <si>
    <t>Inga Mirinaviečienė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</si>
</sst>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0" fontId="52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/>
    <xf numFmtId="0" fontId="14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revisionLog2.xml"/><Relationship Id="rId154" Type="http://schemas.openxmlformats.org/officeDocument/2006/relationships/revisionLog" Target="revisionLog1.xml"/><Relationship Id="rId159" Type="http://schemas.openxmlformats.org/officeDocument/2006/relationships/revisionLog" Target="revisionLog6.xml"/><Relationship Id="rId158" Type="http://schemas.openxmlformats.org/officeDocument/2006/relationships/revisionLog" Target="revisionLog5.xml"/><Relationship Id="rId153" Type="http://schemas.openxmlformats.org/officeDocument/2006/relationships/revisionLog" Target="revisionLog19.xml"/><Relationship Id="rId157" Type="http://schemas.openxmlformats.org/officeDocument/2006/relationships/revisionLog" Target="revisionLog4.xml"/><Relationship Id="rId15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98B62D-0987-4663-A3E5-AE0D77331D14}" diskRevisions="1" revisionId="6422" version="7">
  <header guid="{8642FA64-65F7-4A89-A258-58626C83D242}" dateTime="2024-04-03T13:37:09" maxSheetId="6" userName="„Windows“ vartotojas" r:id="rId153" minRId="6306" maxRId="6361">
    <sheetIdMap count="5">
      <sheetId val="1"/>
      <sheetId val="2"/>
      <sheetId val="3"/>
      <sheetId val="4"/>
      <sheetId val="5"/>
    </sheetIdMap>
  </header>
  <header guid="{DBEFA558-0043-495C-A730-89B619E2EA8C}" dateTime="2024-04-03T13:46:45" maxSheetId="6" userName="„Windows“ vartotojas" r:id="rId154" minRId="6370" maxRId="6377">
    <sheetIdMap count="5">
      <sheetId val="1"/>
      <sheetId val="2"/>
      <sheetId val="3"/>
      <sheetId val="4"/>
      <sheetId val="5"/>
    </sheetIdMap>
  </header>
  <header guid="{6CCB0361-C61F-4070-9955-BCAE3C6CC832}" dateTime="2024-04-03T13:50:03" maxSheetId="6" userName="„Windows“ vartotojas" r:id="rId155" minRId="6386" maxRId="6389">
    <sheetIdMap count="5">
      <sheetId val="1"/>
      <sheetId val="2"/>
      <sheetId val="3"/>
      <sheetId val="4"/>
      <sheetId val="5"/>
    </sheetIdMap>
  </header>
  <header guid="{E4D5517C-436B-4BD4-AC89-834BF5030B77}" dateTime="2024-04-03T13:54:34" maxSheetId="6" userName="„Windows“ vartotojas" r:id="rId156">
    <sheetIdMap count="5">
      <sheetId val="1"/>
      <sheetId val="2"/>
      <sheetId val="3"/>
      <sheetId val="4"/>
      <sheetId val="5"/>
    </sheetIdMap>
  </header>
  <header guid="{5C4B68F5-5156-4506-9577-C60CF5AE3C42}" dateTime="2024-04-03T14:17:02" maxSheetId="6" userName="„Windows“ vartotojas" r:id="rId157" minRId="6398">
    <sheetIdMap count="5">
      <sheetId val="1"/>
      <sheetId val="2"/>
      <sheetId val="3"/>
      <sheetId val="4"/>
      <sheetId val="5"/>
    </sheetIdMap>
  </header>
  <header guid="{B59496FC-7527-49C0-B2F0-91A77B36CE3E}" dateTime="2024-04-24T10:32:55" maxSheetId="6" userName="„Windows“ vartotojas" r:id="rId158">
    <sheetIdMap count="5">
      <sheetId val="1"/>
      <sheetId val="2"/>
      <sheetId val="3"/>
      <sheetId val="4"/>
      <sheetId val="5"/>
    </sheetIdMap>
  </header>
  <header guid="{9B98B62D-0987-4663-A3E5-AE0D77331D14}" dateTime="2024-04-24T11:03:54" maxSheetId="6" userName="„Windows“ vartotojas" r:id="rId15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70" sId="4" numFmtId="4">
    <nc r="I200">
      <v>6000</v>
    </nc>
  </rcc>
  <rcc rId="6371" sId="4" numFmtId="4">
    <nc r="J200">
      <v>6000</v>
    </nc>
  </rcc>
  <rcc rId="6372" sId="4" numFmtId="4">
    <nc r="K200">
      <v>6000</v>
    </nc>
  </rcc>
  <rcc rId="6373" sId="4" numFmtId="4">
    <nc r="L200">
      <v>6000</v>
    </nc>
  </rcc>
  <rcc rId="6374" sId="4">
    <oc r="I196">
      <f>SUM(I197:I199)</f>
    </oc>
    <nc r="I196">
      <f>SUM(I200)</f>
    </nc>
  </rcc>
  <rcc rId="6375" sId="4">
    <oc r="J196">
      <f>SUM(J197:J199)</f>
    </oc>
    <nc r="J196">
      <f>SUM(J200)</f>
    </nc>
  </rcc>
  <rcc rId="6376" sId="4">
    <oc r="K196">
      <f>SUM(K197:K199)</f>
    </oc>
    <nc r="K196">
      <f>SUM(K200)</f>
    </nc>
  </rcc>
  <rcc rId="6377" sId="4">
    <oc r="L196">
      <f>SUM(L197:L199)</f>
    </oc>
    <nc r="L196">
      <f>SUM(L200)</f>
    </nc>
  </rcc>
  <rfmt sheetId="4" sqref="I139:L139">
    <dxf>
      <numFmt numFmtId="2" formatCode="0.00"/>
    </dxf>
  </rfmt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6" sId="4">
    <oc r="G7" t="inlineStr">
      <is>
        <t>(Biudžeto išlaidų sąmatos vykdymo 20__ m. _______ d. metinės, ketvirtinės ataskaitos forma Nr. 2)</t>
      </is>
    </oc>
    <nc r="G7" t="inlineStr">
      <is>
        <t>(Biudžeto išlaidų sąmatos vykdymo 2024 m. sausio 1 d. metinės, ketvirtinės ataskaitos forma Nr. 2)</t>
      </is>
    </nc>
  </rcc>
  <rcc rId="6307" sId="4">
    <oc r="G9" t="inlineStr">
      <is>
        <t>___________________________________________________________________________________________________</t>
      </is>
    </oc>
    <nc r="G9" t="inlineStr">
      <is>
        <t>ELEKTRĖNŲ PRADINĖ MOKYKLA, 19067531, TAIKOS G. 15, ELEKTRĖNAI</t>
      </is>
    </nc>
  </rcc>
  <rcc rId="6308" sId="4">
    <oc r="A13" t="inlineStr">
      <is>
        <t>20______ M. ________________ D.</t>
      </is>
    </oc>
    <nc r="A13" t="inlineStr">
      <is>
        <t>2024 M. SAUSIO 1 D.</t>
      </is>
    </nc>
  </rcc>
  <rcc rId="6309" sId="4">
    <oc r="G18" t="inlineStr">
      <is>
        <t>_________________    Nr. _________</t>
      </is>
    </oc>
    <nc r="G18" t="inlineStr">
      <is>
        <t>2024-01-10    Nr. 33</t>
      </is>
    </nc>
  </rcc>
  <rcc rId="6310" sId="4">
    <nc r="E21" t="inlineStr">
      <is>
        <t>Švietimo kokybės ir prieinamumo gerinimas</t>
      </is>
    </nc>
  </rcc>
  <rfmt sheetId="4" sqref="E21:K21">
    <dxf>
      <alignment horizontal="center"/>
    </dxf>
  </rfmt>
  <rfmt sheetId="4" sqref="E21:K21" start="0" length="2147483647">
    <dxf>
      <font>
        <name val="Times New Roman"/>
        <family val="1"/>
      </font>
    </dxf>
  </rfmt>
  <rcc rId="6311" sId="4" numFmtId="4">
    <nc r="K27">
      <v>9</v>
    </nc>
  </rcc>
  <rcc rId="6312" sId="4" numFmtId="4">
    <nc r="L27">
      <v>1</v>
    </nc>
  </rcc>
  <rcc rId="6313" sId="4">
    <nc r="L28" t="inlineStr">
      <is>
        <t>Suvestinė</t>
      </is>
    </nc>
  </rcc>
  <rcc rId="6314" sId="4" numFmtId="4">
    <nc r="I39">
      <v>1355250</v>
    </nc>
  </rcc>
  <rcc rId="6315" sId="4" odxf="1" dxf="1" numFmtId="4">
    <nc r="J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316" sId="4" odxf="1" dxf="1" numFmtId="4">
    <nc r="K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317" sId="4" odxf="1" dxf="1" numFmtId="4">
    <nc r="L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fmt sheetId="4" sqref="J41" start="0" length="0">
    <dxf>
      <border outline="0">
        <left style="hair">
          <color indexed="64"/>
        </left>
      </border>
    </dxf>
  </rfmt>
  <rfmt sheetId="4" sqref="L41" start="0" length="0">
    <dxf>
      <border outline="0">
        <left style="hair">
          <color indexed="64"/>
        </left>
      </border>
    </dxf>
  </rfmt>
  <rfmt sheetId="4" sqref="K41:L41">
    <dxf>
      <numFmt numFmtId="2" formatCode="0.00"/>
    </dxf>
  </rfmt>
  <rfmt sheetId="4" sqref="K41:L41">
    <dxf>
      <numFmt numFmtId="165" formatCode="0.000"/>
    </dxf>
  </rfmt>
  <rfmt sheetId="4" sqref="K41:L41">
    <dxf>
      <numFmt numFmtId="2" formatCode="0.00"/>
    </dxf>
  </rfmt>
  <rcc rId="6318" sId="4" numFmtId="4">
    <nc r="I45">
      <v>20442</v>
    </nc>
  </rcc>
  <rcc rId="6319" sId="4" odxf="1" dxf="1" numFmtId="4">
    <nc r="J45">
      <v>20442</v>
    </nc>
    <odxf>
      <border outline="0">
        <left style="hair">
          <color indexed="64"/>
        </left>
      </border>
    </odxf>
    <ndxf>
      <border outline="0">
        <left/>
      </border>
    </ndxf>
  </rcc>
  <rcc rId="6320" sId="4" numFmtId="4">
    <nc r="K45">
      <v>20441.87</v>
    </nc>
  </rcc>
  <rcc rId="6321" sId="4" numFmtId="4">
    <nc r="L45">
      <v>20441.87</v>
    </nc>
  </rcc>
  <rfmt sheetId="4" sqref="K45:L45">
    <dxf>
      <numFmt numFmtId="2" formatCode="0.00"/>
    </dxf>
  </rfmt>
  <rfmt sheetId="4" sqref="K34:L35">
    <dxf>
      <numFmt numFmtId="2" formatCode="0.00"/>
    </dxf>
  </rfmt>
  <rcc rId="6322" sId="4" numFmtId="4">
    <nc r="I50">
      <v>36492</v>
    </nc>
  </rcc>
  <rcc rId="6323" sId="4" numFmtId="4">
    <nc r="J50">
      <v>36492</v>
    </nc>
  </rcc>
  <rcc rId="6324" sId="4" numFmtId="4">
    <nc r="K50">
      <v>36491.620000000003</v>
    </nc>
  </rcc>
  <rcc rId="6325" sId="4" numFmtId="4">
    <nc r="L50">
      <v>36491.620000000003</v>
    </nc>
  </rcc>
  <rfmt sheetId="4" sqref="K46:L50">
    <dxf>
      <numFmt numFmtId="2" formatCode="0.00"/>
    </dxf>
  </rfmt>
  <rcc rId="6326" sId="4" numFmtId="4">
    <nc r="I51">
      <v>495</v>
    </nc>
  </rcc>
  <rcc rId="6327" sId="4" numFmtId="4">
    <nc r="J51">
      <v>495</v>
    </nc>
  </rcc>
  <rcc rId="6328" sId="4" numFmtId="4">
    <nc r="K51">
      <v>495.04</v>
    </nc>
  </rcc>
  <rcc rId="6329" sId="4" numFmtId="4">
    <nc r="L51">
      <v>495.04</v>
    </nc>
  </rcc>
  <rfmt sheetId="4" sqref="K51:L51">
    <dxf>
      <numFmt numFmtId="2" formatCode="0.00"/>
    </dxf>
  </rfmt>
  <rfmt sheetId="4" sqref="K52:L64">
    <dxf>
      <numFmt numFmtId="2" formatCode="0.00"/>
    </dxf>
  </rfmt>
  <rcc rId="6330" sId="4" numFmtId="4">
    <nc r="I52">
      <v>723</v>
    </nc>
  </rcc>
  <rcc rId="6331" sId="4" numFmtId="4">
    <nc r="J52">
      <v>723</v>
    </nc>
  </rcc>
  <rcc rId="6332" sId="4" numFmtId="4">
    <nc r="K52">
      <v>723.52</v>
    </nc>
  </rcc>
  <rcc rId="6333" sId="4" numFmtId="4">
    <nc r="L52">
      <v>723.52</v>
    </nc>
  </rcc>
  <rcc rId="6334" sId="4" numFmtId="4">
    <nc r="I53">
      <v>8737</v>
    </nc>
  </rcc>
  <rcc rId="6335" sId="4" numFmtId="4">
    <nc r="J53">
      <v>8737</v>
    </nc>
  </rcc>
  <rcc rId="6336" sId="4" numFmtId="4">
    <nc r="K53">
      <v>8737.35</v>
    </nc>
  </rcc>
  <rcc rId="6337" sId="4" numFmtId="4">
    <nc r="L53">
      <v>8737.35</v>
    </nc>
  </rcc>
  <rcc rId="6338" sId="4" numFmtId="4">
    <nc r="I58">
      <v>681</v>
    </nc>
  </rcc>
  <rcc rId="6339" sId="4" numFmtId="4">
    <nc r="J58">
      <v>681</v>
    </nc>
  </rcc>
  <rcc rId="6340" sId="4" numFmtId="4">
    <nc r="K58">
      <v>680.87</v>
    </nc>
  </rcc>
  <rcc rId="6341" sId="4" numFmtId="4">
    <nc r="L58">
      <v>680.87</v>
    </nc>
  </rcc>
  <rcc rId="6342" sId="4" numFmtId="4">
    <nc r="I59">
      <v>4416</v>
    </nc>
  </rcc>
  <rcc rId="6343" sId="4" numFmtId="4">
    <nc r="J59">
      <v>4416</v>
    </nc>
  </rcc>
  <rcc rId="6344" sId="4" numFmtId="4">
    <nc r="K59">
      <v>4416</v>
    </nc>
  </rcc>
  <rcc rId="6345" sId="4" numFmtId="4">
    <nc r="L59">
      <v>4416</v>
    </nc>
  </rcc>
  <rcc rId="6346" sId="4" numFmtId="4">
    <nc r="I61">
      <v>37492</v>
    </nc>
  </rcc>
  <rcc rId="6347" sId="4" numFmtId="4">
    <nc r="J61">
      <v>37492</v>
    </nc>
  </rcc>
  <rcc rId="6348" sId="4" numFmtId="4">
    <nc r="K61">
      <v>37492.589999999997</v>
    </nc>
  </rcc>
  <rcc rId="6349" sId="4" numFmtId="4">
    <nc r="L61">
      <v>37492.589999999997</v>
    </nc>
  </rcc>
  <rcc rId="6350" sId="4" numFmtId="4">
    <nc r="I62">
      <v>3707</v>
    </nc>
  </rcc>
  <rcc rId="6351" sId="4" numFmtId="4">
    <nc r="J62">
      <v>3707</v>
    </nc>
  </rcc>
  <rcc rId="6352" sId="4" numFmtId="4">
    <nc r="K62">
      <v>3706.6</v>
    </nc>
  </rcc>
  <rcc rId="6353" sId="4" numFmtId="4">
    <nc r="L62">
      <v>3706.6</v>
    </nc>
  </rcc>
  <rcc rId="6354" sId="4" numFmtId="4">
    <nc r="I64">
      <v>29824</v>
    </nc>
  </rcc>
  <rcc rId="6355" sId="4" numFmtId="4">
    <nc r="J64">
      <v>29824</v>
    </nc>
  </rcc>
  <rcc rId="6356" sId="4" numFmtId="4">
    <nc r="K64">
      <v>29823.05</v>
    </nc>
  </rcc>
  <rcc rId="6357" sId="4" numFmtId="4">
    <nc r="L64">
      <v>29823.05</v>
    </nc>
  </rcc>
  <rcc rId="6358" sId="4" numFmtId="4">
    <nc r="I156">
      <v>24071</v>
    </nc>
  </rcc>
  <rcc rId="6359" sId="4" numFmtId="4">
    <nc r="J156">
      <v>24071</v>
    </nc>
  </rcc>
  <rcc rId="6360" sId="4" numFmtId="4">
    <nc r="K156">
      <v>24071.49</v>
    </nc>
  </rcc>
  <rcc rId="6361" sId="4" numFmtId="4">
    <nc r="L156">
      <v>24071.49</v>
    </nc>
  </rcc>
  <rfmt sheetId="4" sqref="I153:L157">
    <dxf>
      <numFmt numFmtId="2" formatCode="0.00"/>
    </dxf>
  </rfmt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6" sId="4">
    <nc r="G370" t="inlineStr">
      <is>
        <t>Direktorė</t>
      </is>
    </nc>
  </rcc>
  <rcc rId="6387" sId="4">
    <nc r="G373" t="inlineStr">
      <is>
        <t>Vyr.buhalterė</t>
      </is>
    </nc>
  </rcc>
  <rcc rId="6388" sId="4">
    <nc r="K373" t="inlineStr">
      <is>
        <t>Inga Mirinavięčienė</t>
      </is>
    </nc>
  </rcc>
  <rcc rId="6389" sId="4">
    <nc r="K370" t="inlineStr">
      <is>
        <t xml:space="preserve">                 Virginija Stanislovaitienė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7" start="0" length="2147483647">
    <dxf>
      <font>
        <sz val="11"/>
      </font>
    </dxf>
  </rfmt>
  <rfmt sheetId="4" sqref="G7" start="0" length="2147483647">
    <dxf>
      <font>
        <sz val="1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8" sId="4">
    <oc r="K373" t="inlineStr">
      <is>
        <t>Inga Mirinavięčienė</t>
      </is>
    </oc>
    <nc r="K373" t="inlineStr">
      <is>
        <t>Inga Mirinaviečienė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1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2"/>
      <c r="D22" s="413"/>
      <c r="E22" s="413"/>
      <c r="F22" s="413"/>
      <c r="G22" s="413"/>
      <c r="H22" s="413"/>
      <c r="I22" s="4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10" t="s">
        <v>144</v>
      </c>
      <c r="L27" s="4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11"/>
      <c r="L28" s="4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2" t="s">
        <v>139</v>
      </c>
      <c r="B29" s="403"/>
      <c r="C29" s="403"/>
      <c r="D29" s="403"/>
      <c r="E29" s="403"/>
      <c r="F29" s="4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4">
        <v>1</v>
      </c>
      <c r="B54" s="395"/>
      <c r="C54" s="395"/>
      <c r="D54" s="395"/>
      <c r="E54" s="395"/>
      <c r="F54" s="3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5">
        <v>1</v>
      </c>
      <c r="B90" s="406"/>
      <c r="C90" s="406"/>
      <c r="D90" s="406"/>
      <c r="E90" s="406"/>
      <c r="F90" s="4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7">
        <v>1</v>
      </c>
      <c r="B131" s="395"/>
      <c r="C131" s="395"/>
      <c r="D131" s="395"/>
      <c r="E131" s="395"/>
      <c r="F131" s="3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4">
        <v>1</v>
      </c>
      <c r="B171" s="395"/>
      <c r="C171" s="395"/>
      <c r="D171" s="395"/>
      <c r="E171" s="395"/>
      <c r="F171" s="3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7">
        <v>1</v>
      </c>
      <c r="B208" s="395"/>
      <c r="C208" s="395"/>
      <c r="D208" s="395"/>
      <c r="E208" s="395"/>
      <c r="F208" s="3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7">
        <v>1</v>
      </c>
      <c r="B247" s="395"/>
      <c r="C247" s="395"/>
      <c r="D247" s="395"/>
      <c r="E247" s="395"/>
      <c r="F247" s="3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7">
        <v>1</v>
      </c>
      <c r="B288" s="395"/>
      <c r="C288" s="395"/>
      <c r="D288" s="395"/>
      <c r="E288" s="395"/>
      <c r="F288" s="3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7">
        <v>1</v>
      </c>
      <c r="B330" s="395"/>
      <c r="C330" s="395"/>
      <c r="D330" s="395"/>
      <c r="E330" s="395"/>
      <c r="F330" s="3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8" t="s">
        <v>133</v>
      </c>
      <c r="L348" s="3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99" t="s">
        <v>175</v>
      </c>
      <c r="E351" s="400"/>
      <c r="F351" s="400"/>
      <c r="G351" s="400"/>
      <c r="H351" s="241"/>
      <c r="I351" s="186" t="s">
        <v>132</v>
      </c>
      <c r="J351" s="5"/>
      <c r="K351" s="398" t="s">
        <v>133</v>
      </c>
      <c r="L351" s="3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1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9"/>
      <c r="D19" s="440"/>
      <c r="E19" s="440"/>
      <c r="F19" s="440"/>
      <c r="G19" s="440"/>
      <c r="H19" s="440"/>
      <c r="I19" s="4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2" t="s">
        <v>179</v>
      </c>
      <c r="D20" s="413"/>
      <c r="E20" s="413"/>
      <c r="F20" s="413"/>
      <c r="G20" s="413"/>
      <c r="H20" s="413"/>
      <c r="I20" s="41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2" t="s">
        <v>180</v>
      </c>
      <c r="D21" s="413"/>
      <c r="E21" s="413"/>
      <c r="F21" s="413"/>
      <c r="G21" s="413"/>
      <c r="H21" s="413"/>
      <c r="I21" s="41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2" t="s">
        <v>178</v>
      </c>
      <c r="D22" s="413"/>
      <c r="E22" s="413"/>
      <c r="F22" s="413"/>
      <c r="G22" s="413"/>
      <c r="H22" s="413"/>
      <c r="I22" s="4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10" t="s">
        <v>144</v>
      </c>
      <c r="L27" s="4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11"/>
      <c r="L28" s="4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2" t="s">
        <v>139</v>
      </c>
      <c r="B29" s="403"/>
      <c r="C29" s="403"/>
      <c r="D29" s="403"/>
      <c r="E29" s="403"/>
      <c r="F29" s="4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4">
        <v>1</v>
      </c>
      <c r="B54" s="395"/>
      <c r="C54" s="395"/>
      <c r="D54" s="395"/>
      <c r="E54" s="395"/>
      <c r="F54" s="3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5">
        <v>1</v>
      </c>
      <c r="B90" s="406"/>
      <c r="C90" s="406"/>
      <c r="D90" s="406"/>
      <c r="E90" s="406"/>
      <c r="F90" s="4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7">
        <v>1</v>
      </c>
      <c r="B131" s="395"/>
      <c r="C131" s="395"/>
      <c r="D131" s="395"/>
      <c r="E131" s="395"/>
      <c r="F131" s="3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4">
        <v>1</v>
      </c>
      <c r="B171" s="395"/>
      <c r="C171" s="395"/>
      <c r="D171" s="395"/>
      <c r="E171" s="395"/>
      <c r="F171" s="3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7">
        <v>1</v>
      </c>
      <c r="B208" s="395"/>
      <c r="C208" s="395"/>
      <c r="D208" s="395"/>
      <c r="E208" s="395"/>
      <c r="F208" s="3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7">
        <v>1</v>
      </c>
      <c r="B247" s="395"/>
      <c r="C247" s="395"/>
      <c r="D247" s="395"/>
      <c r="E247" s="395"/>
      <c r="F247" s="3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7">
        <v>1</v>
      </c>
      <c r="B288" s="395"/>
      <c r="C288" s="395"/>
      <c r="D288" s="395"/>
      <c r="E288" s="395"/>
      <c r="F288" s="3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7">
        <v>1</v>
      </c>
      <c r="B330" s="395"/>
      <c r="C330" s="395"/>
      <c r="D330" s="395"/>
      <c r="E330" s="395"/>
      <c r="F330" s="3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8" t="s">
        <v>133</v>
      </c>
      <c r="L348" s="3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99" t="s">
        <v>175</v>
      </c>
      <c r="E351" s="400"/>
      <c r="F351" s="400"/>
      <c r="G351" s="400"/>
      <c r="H351" s="241"/>
      <c r="I351" s="186" t="s">
        <v>132</v>
      </c>
      <c r="J351" s="5"/>
      <c r="K351" s="398" t="s">
        <v>133</v>
      </c>
      <c r="L351" s="3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13"/>
      <c r="F17" s="413"/>
      <c r="G17" s="413"/>
      <c r="H17" s="413"/>
      <c r="I17" s="413"/>
      <c r="J17" s="413"/>
      <c r="K17" s="413"/>
      <c r="L17" s="169"/>
      <c r="M17" s="3"/>
      <c r="N17" s="3"/>
      <c r="O17" s="3"/>
      <c r="P17" s="3"/>
    </row>
    <row r="18" spans="1:17" ht="12" customHeight="1">
      <c r="A18" s="401" t="s">
        <v>177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9"/>
      <c r="D22" s="441"/>
      <c r="E22" s="441"/>
      <c r="F22" s="441"/>
      <c r="G22" s="441"/>
      <c r="H22" s="441"/>
      <c r="I22" s="4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10" t="s">
        <v>144</v>
      </c>
      <c r="L27" s="408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11"/>
      <c r="L28" s="409"/>
      <c r="M28" s="3"/>
      <c r="N28" s="3"/>
      <c r="O28" s="3"/>
      <c r="P28" s="3"/>
      <c r="Q28" s="3"/>
    </row>
    <row r="29" spans="1:17" ht="11.25" customHeight="1">
      <c r="A29" s="402" t="s">
        <v>139</v>
      </c>
      <c r="B29" s="403"/>
      <c r="C29" s="403"/>
      <c r="D29" s="403"/>
      <c r="E29" s="403"/>
      <c r="F29" s="4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4">
        <v>1</v>
      </c>
      <c r="B53" s="395"/>
      <c r="C53" s="395"/>
      <c r="D53" s="395"/>
      <c r="E53" s="395"/>
      <c r="F53" s="39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5">
        <v>1</v>
      </c>
      <c r="B90" s="406"/>
      <c r="C90" s="406"/>
      <c r="D90" s="406"/>
      <c r="E90" s="406"/>
      <c r="F90" s="4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7">
        <v>1</v>
      </c>
      <c r="B135" s="395"/>
      <c r="C135" s="395"/>
      <c r="D135" s="395"/>
      <c r="E135" s="395"/>
      <c r="F135" s="39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4">
        <v>1</v>
      </c>
      <c r="B179" s="395"/>
      <c r="C179" s="395"/>
      <c r="D179" s="395"/>
      <c r="E179" s="395"/>
      <c r="F179" s="39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7">
        <v>1</v>
      </c>
      <c r="B217" s="395"/>
      <c r="C217" s="395"/>
      <c r="D217" s="395"/>
      <c r="E217" s="395"/>
      <c r="F217" s="396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7">
        <v>1</v>
      </c>
      <c r="B264" s="395"/>
      <c r="C264" s="395"/>
      <c r="D264" s="395"/>
      <c r="E264" s="395"/>
      <c r="F264" s="39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7">
        <v>1</v>
      </c>
      <c r="B310" s="395"/>
      <c r="C310" s="395"/>
      <c r="D310" s="395"/>
      <c r="E310" s="395"/>
      <c r="F310" s="39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7">
        <v>1</v>
      </c>
      <c r="B363" s="395"/>
      <c r="C363" s="395"/>
      <c r="D363" s="395"/>
      <c r="E363" s="395"/>
      <c r="F363" s="39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98" t="s">
        <v>133</v>
      </c>
      <c r="L385" s="398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99" t="s">
        <v>175</v>
      </c>
      <c r="E388" s="400"/>
      <c r="F388" s="400"/>
      <c r="G388" s="400"/>
      <c r="H388" s="241"/>
      <c r="I388" s="186" t="s">
        <v>132</v>
      </c>
      <c r="J388" s="5"/>
      <c r="K388" s="398" t="s">
        <v>133</v>
      </c>
      <c r="L388" s="39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AD3D29-059E-486C-AD0E-87404C0BECF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51"/>
  <sheetViews>
    <sheetView showZeros="0" tabSelected="1" topLeftCell="A363" zoomScale="124" zoomScaleNormal="124" zoomScaleSheetLayoutView="120" workbookViewId="0">
      <selection activeCell="Q367" sqref="Q36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370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93" t="s">
        <v>752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753</v>
      </c>
      <c r="H9" s="245"/>
      <c r="I9" s="245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16" t="s">
        <v>173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37" t="s">
        <v>161</v>
      </c>
      <c r="H12" s="437"/>
      <c r="I12" s="437"/>
      <c r="J12" s="437"/>
      <c r="K12" s="437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35" t="s">
        <v>754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36" t="s">
        <v>164</v>
      </c>
      <c r="H14" s="436"/>
      <c r="I14" s="436"/>
      <c r="J14" s="436"/>
      <c r="K14" s="436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38" t="s">
        <v>162</v>
      </c>
      <c r="H15" s="438"/>
      <c r="I15" s="438"/>
      <c r="J15" s="438"/>
      <c r="K15" s="4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35" t="s">
        <v>5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36" t="s">
        <v>755</v>
      </c>
      <c r="H18" s="436"/>
      <c r="I18" s="436"/>
      <c r="J18" s="436"/>
      <c r="K18" s="436"/>
      <c r="M18" s="3"/>
      <c r="N18" s="3"/>
      <c r="O18" s="3"/>
      <c r="P18" s="3"/>
    </row>
    <row r="19" spans="1:35" ht="11.25" customHeight="1">
      <c r="G19" s="429" t="s">
        <v>166</v>
      </c>
      <c r="H19" s="429"/>
      <c r="I19" s="429"/>
      <c r="J19" s="429"/>
      <c r="K19" s="429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46" t="s">
        <v>756</v>
      </c>
      <c r="F21" s="446"/>
      <c r="G21" s="446"/>
      <c r="H21" s="446"/>
      <c r="I21" s="446"/>
      <c r="J21" s="446"/>
      <c r="K21" s="446"/>
      <c r="L21" s="373"/>
      <c r="M21" s="3"/>
      <c r="N21" s="3"/>
      <c r="O21" s="3"/>
      <c r="P21" s="3"/>
    </row>
    <row r="22" spans="1:35" ht="12" customHeight="1">
      <c r="A22" s="401" t="s">
        <v>177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9"/>
      <c r="D26" s="445"/>
      <c r="E26" s="445"/>
      <c r="F26" s="445"/>
      <c r="G26" s="445"/>
      <c r="H26" s="445"/>
      <c r="I26" s="445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>
        <v>9</v>
      </c>
      <c r="L27" s="15">
        <v>1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/>
      <c r="J28" s="231"/>
      <c r="K28" s="15"/>
      <c r="L28" s="15" t="s">
        <v>757</v>
      </c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30" t="s">
        <v>7</v>
      </c>
      <c r="H29" s="430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4" t="s">
        <v>2</v>
      </c>
      <c r="B31" s="420"/>
      <c r="C31" s="420"/>
      <c r="D31" s="420"/>
      <c r="E31" s="420"/>
      <c r="F31" s="420"/>
      <c r="G31" s="423" t="s">
        <v>3</v>
      </c>
      <c r="H31" s="425" t="s">
        <v>143</v>
      </c>
      <c r="I31" s="427" t="s">
        <v>147</v>
      </c>
      <c r="J31" s="428"/>
      <c r="K31" s="410" t="s">
        <v>144</v>
      </c>
      <c r="L31" s="408" t="s">
        <v>168</v>
      </c>
      <c r="M31" s="105"/>
      <c r="N31" s="3"/>
      <c r="O31" s="3"/>
      <c r="P31" s="3"/>
    </row>
    <row r="32" spans="1:35" ht="46.5" customHeight="1">
      <c r="A32" s="421"/>
      <c r="B32" s="422"/>
      <c r="C32" s="422"/>
      <c r="D32" s="422"/>
      <c r="E32" s="422"/>
      <c r="F32" s="422"/>
      <c r="G32" s="424"/>
      <c r="H32" s="426"/>
      <c r="I32" s="182" t="s">
        <v>142</v>
      </c>
      <c r="J32" s="183" t="s">
        <v>141</v>
      </c>
      <c r="K32" s="411"/>
      <c r="L32" s="409"/>
      <c r="M32" s="3"/>
      <c r="N32" s="3"/>
      <c r="O32" s="3"/>
      <c r="P32" s="3"/>
    </row>
    <row r="33" spans="1:18" ht="11.25" customHeight="1">
      <c r="A33" s="402" t="s">
        <v>139</v>
      </c>
      <c r="B33" s="403"/>
      <c r="C33" s="403"/>
      <c r="D33" s="403"/>
      <c r="E33" s="403"/>
      <c r="F33" s="404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1522330</v>
      </c>
      <c r="J34" s="110">
        <f>SUM(J35+J46+J65+J86+J93+J113+J139+J158+J168)</f>
        <v>1522330</v>
      </c>
      <c r="K34" s="378">
        <f>SUM(K35+K46+K65+K86+K93+K113+K139+K158+K168)</f>
        <v>1522330</v>
      </c>
      <c r="L34" s="379">
        <f>SUM(L35+L46+L65+L86+L93+L113+L139+L158+L168)</f>
        <v>1522330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1375692</v>
      </c>
      <c r="J35" s="110">
        <f>SUM(J36+J42)</f>
        <v>1375692</v>
      </c>
      <c r="K35" s="380">
        <f>SUM(K36+K42)</f>
        <v>1375691.87</v>
      </c>
      <c r="L35" s="381">
        <f>SUM(L36+L42)</f>
        <v>1375691.87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1355250</v>
      </c>
      <c r="J36" s="127">
        <f t="shared" ref="J36:L38" si="0">SUM(J37)</f>
        <v>1355250</v>
      </c>
      <c r="K36" s="129">
        <f t="shared" si="0"/>
        <v>1355250</v>
      </c>
      <c r="L36" s="127">
        <f t="shared" si="0"/>
        <v>1355250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1355250</v>
      </c>
      <c r="J37" s="110">
        <f t="shared" si="0"/>
        <v>1355250</v>
      </c>
      <c r="K37" s="110">
        <f t="shared" si="0"/>
        <v>1355250</v>
      </c>
      <c r="L37" s="110">
        <f t="shared" si="0"/>
        <v>1355250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1355250</v>
      </c>
      <c r="J38" s="129">
        <f t="shared" si="0"/>
        <v>1355250</v>
      </c>
      <c r="K38" s="129">
        <f t="shared" si="0"/>
        <v>1355250</v>
      </c>
      <c r="L38" s="129">
        <f t="shared" si="0"/>
        <v>1355250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1355250</v>
      </c>
      <c r="J39" s="114">
        <v>1355250</v>
      </c>
      <c r="K39" s="114">
        <v>1355250</v>
      </c>
      <c r="L39" s="114">
        <v>1355250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6"/>
      <c r="K41" s="377"/>
      <c r="L41" s="377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20442</v>
      </c>
      <c r="J42" s="127">
        <f t="shared" ref="J42:L43" si="2">J43</f>
        <v>20442</v>
      </c>
      <c r="K42" s="129">
        <f t="shared" si="2"/>
        <v>20441.87</v>
      </c>
      <c r="L42" s="127">
        <f t="shared" si="2"/>
        <v>20441.87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20442</v>
      </c>
      <c r="J43" s="127">
        <f t="shared" si="2"/>
        <v>20442</v>
      </c>
      <c r="K43" s="127">
        <f t="shared" si="2"/>
        <v>20441.87</v>
      </c>
      <c r="L43" s="127">
        <f t="shared" si="2"/>
        <v>20441.87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20442</v>
      </c>
      <c r="J44" s="127">
        <f>J45</f>
        <v>20442</v>
      </c>
      <c r="K44" s="127">
        <f>K45</f>
        <v>20441.87</v>
      </c>
      <c r="L44" s="127">
        <f>L45</f>
        <v>20441.87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20442</v>
      </c>
      <c r="J45" s="117">
        <v>20442</v>
      </c>
      <c r="K45" s="377">
        <v>20441.87</v>
      </c>
      <c r="L45" s="377">
        <v>20441.87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118">
        <f>I47</f>
        <v>122567</v>
      </c>
      <c r="J46" s="119">
        <f t="shared" ref="J46:L48" si="3">J47</f>
        <v>122567</v>
      </c>
      <c r="K46" s="382">
        <f t="shared" si="3"/>
        <v>122566.64</v>
      </c>
      <c r="L46" s="382">
        <f t="shared" si="3"/>
        <v>122566.64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127">
        <f>I48</f>
        <v>122567</v>
      </c>
      <c r="J47" s="129">
        <f t="shared" si="3"/>
        <v>122567</v>
      </c>
      <c r="K47" s="383">
        <f t="shared" si="3"/>
        <v>122566.64</v>
      </c>
      <c r="L47" s="384">
        <f t="shared" si="3"/>
        <v>122566.64</v>
      </c>
      <c r="M47" s="3"/>
      <c r="N47" s="3"/>
      <c r="O47" s="3"/>
      <c r="P47" s="3"/>
      <c r="Q47" s="375"/>
      <c r="R47" s="343"/>
    </row>
    <row r="48" spans="1:18" ht="15.6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127">
        <f>I49</f>
        <v>122567</v>
      </c>
      <c r="J48" s="129">
        <f t="shared" si="3"/>
        <v>122567</v>
      </c>
      <c r="K48" s="385">
        <f t="shared" si="3"/>
        <v>122566.64</v>
      </c>
      <c r="L48" s="385">
        <f t="shared" si="3"/>
        <v>122566.64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149">
        <f>SUM(I50:I64)</f>
        <v>122567</v>
      </c>
      <c r="J49" s="149">
        <f>SUM(J50:J64)</f>
        <v>122567</v>
      </c>
      <c r="K49" s="386">
        <f>SUM(K50:K64)</f>
        <v>122566.64</v>
      </c>
      <c r="L49" s="386">
        <f>SUM(L50:L64)</f>
        <v>122566.64</v>
      </c>
      <c r="M49" s="3"/>
      <c r="N49" s="3"/>
      <c r="O49" s="3"/>
      <c r="P49" s="3"/>
      <c r="Q49" s="343"/>
      <c r="R49" s="375"/>
    </row>
    <row r="50" spans="1:18" ht="15.6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36492</v>
      </c>
      <c r="J50" s="116">
        <v>36492</v>
      </c>
      <c r="K50" s="377">
        <v>36491.620000000003</v>
      </c>
      <c r="L50" s="377">
        <v>36491.620000000003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116">
        <v>495</v>
      </c>
      <c r="J51" s="116">
        <v>495</v>
      </c>
      <c r="K51" s="377">
        <v>495.04</v>
      </c>
      <c r="L51" s="377">
        <v>495.04</v>
      </c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116">
        <v>723</v>
      </c>
      <c r="J52" s="116">
        <v>723</v>
      </c>
      <c r="K52" s="377">
        <v>723.52</v>
      </c>
      <c r="L52" s="377">
        <v>723.52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116">
        <v>8737</v>
      </c>
      <c r="J53" s="116">
        <v>8737</v>
      </c>
      <c r="K53" s="377">
        <v>8737.35</v>
      </c>
      <c r="L53" s="377">
        <v>8737.35</v>
      </c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116"/>
      <c r="J54" s="116"/>
      <c r="K54" s="377"/>
      <c r="L54" s="377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377"/>
      <c r="L55" s="377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377"/>
      <c r="L56" s="377"/>
      <c r="M56" s="3"/>
      <c r="N56" s="3"/>
      <c r="O56" s="3"/>
      <c r="P56" s="3"/>
      <c r="Q56" s="343"/>
      <c r="R56" s="375"/>
    </row>
    <row r="57" spans="1:18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117"/>
      <c r="J57" s="117"/>
      <c r="K57" s="387"/>
      <c r="L57" s="387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117">
        <v>681</v>
      </c>
      <c r="J58" s="116">
        <v>681</v>
      </c>
      <c r="K58" s="377">
        <v>680.87</v>
      </c>
      <c r="L58" s="377">
        <v>680.87</v>
      </c>
      <c r="M58" s="3"/>
      <c r="N58" s="3"/>
      <c r="O58" s="3"/>
      <c r="P58" s="3"/>
      <c r="Q58" s="343"/>
      <c r="R58" s="375"/>
    </row>
    <row r="59" spans="1:18" ht="15.6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4416</v>
      </c>
      <c r="J59" s="116">
        <v>4416</v>
      </c>
      <c r="K59" s="377">
        <v>4416</v>
      </c>
      <c r="L59" s="377">
        <v>4416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117"/>
      <c r="J60" s="117"/>
      <c r="K60" s="387"/>
      <c r="L60" s="387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117">
        <v>37492</v>
      </c>
      <c r="J61" s="116">
        <v>37492</v>
      </c>
      <c r="K61" s="377">
        <v>37492.589999999997</v>
      </c>
      <c r="L61" s="377">
        <v>37492.589999999997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117">
        <v>3707</v>
      </c>
      <c r="J62" s="116">
        <v>3707</v>
      </c>
      <c r="K62" s="377">
        <v>3706.6</v>
      </c>
      <c r="L62" s="377">
        <v>3706.6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117"/>
      <c r="J63" s="116"/>
      <c r="K63" s="377"/>
      <c r="L63" s="377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117">
        <v>29824</v>
      </c>
      <c r="J64" s="116">
        <v>29824</v>
      </c>
      <c r="K64" s="377">
        <v>29823.05</v>
      </c>
      <c r="L64" s="377">
        <v>29823.05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744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745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6.4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6.4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6.4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384">
        <f>SUM(I140+I145+I153)</f>
        <v>24071</v>
      </c>
      <c r="J139" s="388">
        <f>SUM(J140+J145+J153)</f>
        <v>24071</v>
      </c>
      <c r="K139" s="384">
        <f>SUM(K140+K145+K153)</f>
        <v>24071.49</v>
      </c>
      <c r="L139" s="383">
        <f>SUM(L140+L145+L153)</f>
        <v>24071.49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6.4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6.4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6.4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384">
        <f>I154</f>
        <v>24071</v>
      </c>
      <c r="J153" s="388">
        <f t="shared" ref="J153:L154" si="25">J154</f>
        <v>24071</v>
      </c>
      <c r="K153" s="384">
        <f t="shared" si="25"/>
        <v>24071.49</v>
      </c>
      <c r="L153" s="383">
        <f t="shared" si="25"/>
        <v>24071.49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386">
        <f>I155</f>
        <v>24071</v>
      </c>
      <c r="J154" s="389">
        <f t="shared" si="25"/>
        <v>24071</v>
      </c>
      <c r="K154" s="386">
        <f t="shared" si="25"/>
        <v>24071.49</v>
      </c>
      <c r="L154" s="390">
        <f t="shared" si="25"/>
        <v>24071.49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384">
        <f>SUM(I156:I157)</f>
        <v>24071</v>
      </c>
      <c r="J155" s="388">
        <f>SUM(J156:J157)</f>
        <v>24071</v>
      </c>
      <c r="K155" s="384">
        <f>SUM(K156:K157)</f>
        <v>24071.49</v>
      </c>
      <c r="L155" s="383">
        <f>SUM(L156:L157)</f>
        <v>24071.49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391">
        <v>24071</v>
      </c>
      <c r="J156" s="392">
        <v>24071</v>
      </c>
      <c r="K156" s="392">
        <v>24071.49</v>
      </c>
      <c r="L156" s="392">
        <v>24071.49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377"/>
      <c r="J157" s="387"/>
      <c r="K157" s="387"/>
      <c r="L157" s="38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6000</v>
      </c>
      <c r="J184" s="138">
        <f>SUM(J185+J238+J303)</f>
        <v>6000</v>
      </c>
      <c r="K184" s="111">
        <f>SUM(K185+K238+K303)</f>
        <v>6000</v>
      </c>
      <c r="L184" s="110">
        <f>SUM(L185+L238+L303)</f>
        <v>6000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6000</v>
      </c>
      <c r="J185" s="123">
        <f>SUM(J186+J209+J216+J228+J232)</f>
        <v>6000</v>
      </c>
      <c r="K185" s="123">
        <f>SUM(K186+K209+K216+K228+K232)</f>
        <v>6000</v>
      </c>
      <c r="L185" s="123">
        <f>SUM(L186+L209+L216+L228+L232)</f>
        <v>6000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SUM(I187+I190+I195+I201+I206)</f>
        <v>6000</v>
      </c>
      <c r="J186" s="128">
        <f>SUM(J187+J190+J195+J201+J206)</f>
        <v>6000</v>
      </c>
      <c r="K186" s="129">
        <f>SUM(K187+K190+K195+K201+K206)</f>
        <v>6000</v>
      </c>
      <c r="L186" s="127">
        <f>SUM(L187+L190+L195+L201+L206)</f>
        <v>6000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6000</v>
      </c>
      <c r="J195" s="128">
        <f>J196</f>
        <v>6000</v>
      </c>
      <c r="K195" s="129">
        <f>K196</f>
        <v>6000</v>
      </c>
      <c r="L195" s="127">
        <f>L196</f>
        <v>6000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SUM(I200)</f>
        <v>6000</v>
      </c>
      <c r="J196" s="127">
        <f t="shared" ref="J196:L196" si="31">SUM(J200)</f>
        <v>6000</v>
      </c>
      <c r="K196" s="127">
        <f t="shared" si="31"/>
        <v>6000</v>
      </c>
      <c r="L196" s="127">
        <f t="shared" si="31"/>
        <v>6000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6.4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>
        <v>6000</v>
      </c>
      <c r="J200" s="274">
        <v>6000</v>
      </c>
      <c r="K200" s="117">
        <v>6000</v>
      </c>
      <c r="L200" s="117">
        <v>6000</v>
      </c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746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0</v>
      </c>
      <c r="J206" s="128">
        <f t="shared" ref="J206:L207" si="32">J207</f>
        <v>0</v>
      </c>
      <c r="K206" s="129">
        <f t="shared" si="32"/>
        <v>0</v>
      </c>
      <c r="L206" s="127">
        <f t="shared" si="32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0</v>
      </c>
      <c r="J207" s="129">
        <f t="shared" si="32"/>
        <v>0</v>
      </c>
      <c r="K207" s="129">
        <f t="shared" si="32"/>
        <v>0</v>
      </c>
      <c r="L207" s="129">
        <f t="shared" si="32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0</v>
      </c>
      <c r="J209" s="152">
        <f t="shared" ref="I209:L210" si="33">J210</f>
        <v>0</v>
      </c>
      <c r="K209" s="153">
        <f t="shared" si="33"/>
        <v>0</v>
      </c>
      <c r="L209" s="148">
        <f t="shared" si="33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3"/>
        <v>0</v>
      </c>
      <c r="J210" s="128">
        <f t="shared" si="33"/>
        <v>0</v>
      </c>
      <c r="K210" s="129">
        <f t="shared" si="33"/>
        <v>0</v>
      </c>
      <c r="L210" s="127">
        <f t="shared" si="33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747</v>
      </c>
      <c r="H212" s="359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4">J218</f>
        <v>0</v>
      </c>
      <c r="K217" s="125">
        <f t="shared" si="34"/>
        <v>0</v>
      </c>
      <c r="L217" s="123">
        <f t="shared" si="34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4"/>
        <v>0</v>
      </c>
      <c r="J218" s="128">
        <f t="shared" si="34"/>
        <v>0</v>
      </c>
      <c r="K218" s="129">
        <f t="shared" si="34"/>
        <v>0</v>
      </c>
      <c r="L218" s="127">
        <f t="shared" si="34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5">SUM(I222:I227)</f>
        <v>0</v>
      </c>
      <c r="J221" s="127">
        <f t="shared" si="35"/>
        <v>0</v>
      </c>
      <c r="K221" s="127">
        <f t="shared" si="35"/>
        <v>0</v>
      </c>
      <c r="L221" s="127">
        <f t="shared" si="35"/>
        <v>0</v>
      </c>
      <c r="M221" s="344">
        <f t="shared" si="35"/>
        <v>0</v>
      </c>
      <c r="N221" s="344">
        <f t="shared" si="35"/>
        <v>0</v>
      </c>
      <c r="O221" s="344">
        <f t="shared" si="35"/>
        <v>0</v>
      </c>
      <c r="P221" s="344">
        <f t="shared" si="35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748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6">J229</f>
        <v>0</v>
      </c>
      <c r="K228" s="125">
        <f t="shared" si="36"/>
        <v>0</v>
      </c>
      <c r="L228" s="125">
        <f t="shared" si="36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6"/>
        <v>0</v>
      </c>
      <c r="K229" s="151">
        <f t="shared" si="36"/>
        <v>0</v>
      </c>
      <c r="L229" s="151">
        <f t="shared" si="36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6"/>
        <v>0</v>
      </c>
      <c r="K230" s="129">
        <f t="shared" si="36"/>
        <v>0</v>
      </c>
      <c r="L230" s="129">
        <f t="shared" si="36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749</v>
      </c>
      <c r="H232" s="359">
        <v>199</v>
      </c>
      <c r="I232" s="162">
        <f>I233</f>
        <v>0</v>
      </c>
      <c r="J232" s="162">
        <f t="shared" ref="J232:L233" si="37">J233</f>
        <v>0</v>
      </c>
      <c r="K232" s="162">
        <f t="shared" si="37"/>
        <v>0</v>
      </c>
      <c r="L232" s="162">
        <f t="shared" si="37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749</v>
      </c>
      <c r="H233" s="359">
        <v>200</v>
      </c>
      <c r="I233" s="162">
        <f>I234</f>
        <v>0</v>
      </c>
      <c r="J233" s="162">
        <f t="shared" si="37"/>
        <v>0</v>
      </c>
      <c r="K233" s="162">
        <f t="shared" si="37"/>
        <v>0</v>
      </c>
      <c r="L233" s="162">
        <f t="shared" si="37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749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742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8">J241</f>
        <v>0</v>
      </c>
      <c r="K240" s="149">
        <f t="shared" si="38"/>
        <v>0</v>
      </c>
      <c r="L240" s="149">
        <f t="shared" si="38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9">SUM(J244:J245)</f>
        <v>0</v>
      </c>
      <c r="K243" s="127">
        <f t="shared" si="39"/>
        <v>0</v>
      </c>
      <c r="L243" s="127">
        <f t="shared" si="39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40">SUM(J247:J248)</f>
        <v>0</v>
      </c>
      <c r="K246" s="127">
        <f t="shared" si="40"/>
        <v>0</v>
      </c>
      <c r="L246" s="127">
        <f t="shared" si="40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1">J250</f>
        <v>0</v>
      </c>
      <c r="K249" s="127">
        <f t="shared" si="41"/>
        <v>0</v>
      </c>
      <c r="L249" s="127">
        <f t="shared" si="41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2">J262</f>
        <v>0</v>
      </c>
      <c r="K261" s="129">
        <f t="shared" si="42"/>
        <v>0</v>
      </c>
      <c r="L261" s="129">
        <f t="shared" si="42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2"/>
        <v>0</v>
      </c>
      <c r="K262" s="129">
        <f t="shared" si="42"/>
        <v>0</v>
      </c>
      <c r="L262" s="129">
        <f t="shared" si="42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3">J265</f>
        <v>0</v>
      </c>
      <c r="K264" s="129">
        <f t="shared" si="43"/>
        <v>0</v>
      </c>
      <c r="L264" s="129">
        <f t="shared" si="43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3"/>
        <v>0</v>
      </c>
      <c r="K265" s="129">
        <f t="shared" si="43"/>
        <v>0</v>
      </c>
      <c r="L265" s="129">
        <f t="shared" si="43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4">SUM(J274)</f>
        <v>0</v>
      </c>
      <c r="K273" s="127">
        <f t="shared" si="44"/>
        <v>0</v>
      </c>
      <c r="L273" s="127">
        <f t="shared" si="44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5">SUM(J276:J277)</f>
        <v>0</v>
      </c>
      <c r="K275" s="127">
        <f t="shared" si="45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6">SUM(J279:J280)</f>
        <v>0</v>
      </c>
      <c r="K278" s="127">
        <f t="shared" si="46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6.4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6.4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6.4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6.4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7">J294</f>
        <v>0</v>
      </c>
      <c r="K293" s="129">
        <f t="shared" si="47"/>
        <v>0</v>
      </c>
      <c r="L293" s="129">
        <f t="shared" si="47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7"/>
        <v>0</v>
      </c>
      <c r="K294" s="129">
        <f t="shared" si="47"/>
        <v>0</v>
      </c>
      <c r="L294" s="129">
        <f t="shared" si="47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8">J297</f>
        <v>0</v>
      </c>
      <c r="K296" s="129">
        <f t="shared" si="48"/>
        <v>0</v>
      </c>
      <c r="L296" s="129">
        <f t="shared" si="48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8"/>
        <v>0</v>
      </c>
      <c r="K297" s="129">
        <f t="shared" si="48"/>
        <v>0</v>
      </c>
      <c r="L297" s="129">
        <f t="shared" si="48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750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9">SUM(K306+K308+K311)</f>
        <v>0</v>
      </c>
      <c r="L305" s="127">
        <f t="shared" si="49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50">SUM(K309:K310)</f>
        <v>0</v>
      </c>
      <c r="L308" s="110">
        <f t="shared" si="50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1">SUM(K312:K313)</f>
        <v>0</v>
      </c>
      <c r="L311" s="110">
        <f t="shared" si="51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2">J327</f>
        <v>0</v>
      </c>
      <c r="K326" s="129">
        <f t="shared" si="52"/>
        <v>0</v>
      </c>
      <c r="L326" s="129">
        <f t="shared" si="52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2"/>
        <v>0</v>
      </c>
      <c r="K327" s="125">
        <f t="shared" si="52"/>
        <v>0</v>
      </c>
      <c r="L327" s="125">
        <f t="shared" si="52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3">J330</f>
        <v>0</v>
      </c>
      <c r="K329" s="129">
        <f t="shared" si="53"/>
        <v>0</v>
      </c>
      <c r="L329" s="129">
        <f t="shared" si="53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3"/>
        <v>0</v>
      </c>
      <c r="K330" s="129">
        <f t="shared" si="53"/>
        <v>0</v>
      </c>
      <c r="L330" s="129">
        <f t="shared" si="53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4">SUM(J339:J339)</f>
        <v>0</v>
      </c>
      <c r="K338" s="127">
        <f t="shared" si="54"/>
        <v>0</v>
      </c>
      <c r="L338" s="127">
        <f t="shared" si="54"/>
        <v>0</v>
      </c>
      <c r="M338" s="342">
        <f t="shared" si="54"/>
        <v>0</v>
      </c>
      <c r="N338" s="342">
        <f t="shared" si="54"/>
        <v>0</v>
      </c>
      <c r="O338" s="342">
        <f t="shared" si="54"/>
        <v>0</v>
      </c>
      <c r="P338" s="342">
        <f t="shared" si="54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5">SUM(J341:J342)</f>
        <v>0</v>
      </c>
      <c r="K340" s="127">
        <f t="shared" si="55"/>
        <v>0</v>
      </c>
      <c r="L340" s="127">
        <f t="shared" si="55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6">SUM(J344:J345)</f>
        <v>0</v>
      </c>
      <c r="K343" s="127">
        <f t="shared" si="56"/>
        <v>0</v>
      </c>
      <c r="L343" s="127">
        <f t="shared" si="56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 ht="26.4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7">J359</f>
        <v>0</v>
      </c>
      <c r="K358" s="129">
        <f t="shared" si="57"/>
        <v>0</v>
      </c>
      <c r="L358" s="129">
        <f t="shared" si="57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7"/>
        <v>0</v>
      </c>
      <c r="K359" s="125">
        <f t="shared" si="57"/>
        <v>0</v>
      </c>
      <c r="L359" s="125">
        <f t="shared" si="57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8">J362</f>
        <v>0</v>
      </c>
      <c r="K361" s="129">
        <f t="shared" si="58"/>
        <v>0</v>
      </c>
      <c r="L361" s="129">
        <f t="shared" si="58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8"/>
        <v>0</v>
      </c>
      <c r="J362" s="128">
        <f t="shared" si="58"/>
        <v>0</v>
      </c>
      <c r="K362" s="129">
        <f t="shared" si="58"/>
        <v>0</v>
      </c>
      <c r="L362" s="129">
        <f t="shared" si="58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9">J365</f>
        <v>0</v>
      </c>
      <c r="K364" s="129">
        <f t="shared" si="59"/>
        <v>0</v>
      </c>
      <c r="L364" s="129">
        <f t="shared" si="59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60">SUM(J366:J367)</f>
        <v>0</v>
      </c>
      <c r="K365" s="127">
        <f t="shared" si="60"/>
        <v>0</v>
      </c>
      <c r="L365" s="127">
        <f t="shared" si="60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140">
        <f>SUM(I34+I184)</f>
        <v>1528330</v>
      </c>
      <c r="J368" s="140">
        <f>SUM(J34+J184)</f>
        <v>1528330</v>
      </c>
      <c r="K368" s="140">
        <f>SUM(K34+K184)</f>
        <v>1528330</v>
      </c>
      <c r="L368" s="140">
        <f>SUM(L34+L184)</f>
        <v>1528330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758</v>
      </c>
      <c r="H370" s="351"/>
      <c r="I370" s="354"/>
      <c r="J370" s="353"/>
      <c r="K370" s="354" t="s">
        <v>760</v>
      </c>
      <c r="L370" s="354"/>
      <c r="M370" s="3"/>
      <c r="N370" s="3"/>
      <c r="O370" s="3"/>
      <c r="P370" s="3"/>
    </row>
    <row r="371" spans="1:16" ht="18.600000000000001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398" t="s">
        <v>133</v>
      </c>
      <c r="L371" s="398"/>
      <c r="M371" s="3"/>
      <c r="N371" s="3"/>
      <c r="O371" s="3"/>
      <c r="P371" s="3"/>
    </row>
    <row r="372" spans="1:16" ht="15.6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6">
      <c r="B373" s="3"/>
      <c r="C373" s="3"/>
      <c r="D373" s="82"/>
      <c r="E373" s="82"/>
      <c r="F373" s="242"/>
      <c r="G373" s="82" t="s">
        <v>759</v>
      </c>
      <c r="H373" s="3"/>
      <c r="I373" s="161"/>
      <c r="J373" s="3"/>
      <c r="K373" s="243" t="s">
        <v>761</v>
      </c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42" t="s">
        <v>743</v>
      </c>
      <c r="E374" s="443"/>
      <c r="F374" s="443"/>
      <c r="G374" s="443"/>
      <c r="H374" s="346"/>
      <c r="I374" s="186" t="s">
        <v>132</v>
      </c>
      <c r="J374" s="371"/>
      <c r="K374" s="398" t="s">
        <v>133</v>
      </c>
      <c r="L374" s="398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:L39 I41:L41" name="Islaidos 2.1"/>
    <protectedRange sqref="I50:I54 I45:L45 J50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1:L56 I60 I61:L64 K50:L50" name="Range57"/>
    <protectedRange sqref="H30 A23:F26 G23:G24 G26 H23:J26" name="Range73"/>
    <protectedRange sqref="I235:L237 I242:L242 I244:L245 I247:L248" name="Range55"/>
  </protectedRanges>
  <customSheetViews>
    <customSheetView guid="{DEAD3D29-059E-486C-AD0E-87404C0BECF8}" scale="124" showPageBreaks="1" zeroValues="0" hiddenColumns="1" topLeftCell="A363">
      <selection activeCell="Q367" sqref="Q367"/>
      <pageMargins left="0.70866141732283472" right="0.70866141732283472" top="0.74803149606299213" bottom="0.74803149606299213" header="0.31496062992125984" footer="0.31496062992125984"/>
      <pageSetup paperSize="9" scale="90" firstPageNumber="0" fitToHeight="0" orientation="portrait" r:id="rId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90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6.4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6.4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6.4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6.4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741</v>
      </c>
    </row>
    <row r="200" spans="1:7" ht="26.4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DEAD3D29-059E-486C-AD0E-87404C0BECF8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2024-04-03T11:16:26Z</cp:lastPrinted>
  <dcterms:created xsi:type="dcterms:W3CDTF">2004-04-07T10:43:01Z</dcterms:created>
  <dcterms:modified xsi:type="dcterms:W3CDTF">2024-04-24T08:03:54Z</dcterms:modified>
</cp:coreProperties>
</file>